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nkam\Documents\000_OCN\2021\319-21_UPGRADE ŘS SCADA\02_ZD\09_ZD komplet po teamsech\"/>
    </mc:Choice>
  </mc:AlternateContent>
  <xr:revisionPtr revIDLastSave="0" documentId="13_ncr:1_{F4C82776-9E2F-4006-93D2-89C168E86A2A}" xr6:coauthVersionLast="47" xr6:coauthVersionMax="47" xr10:uidLastSave="{00000000-0000-0000-0000-000000000000}"/>
  <bookViews>
    <workbookView xWindow="-120" yWindow="-120" windowWidth="29040" windowHeight="15840" xr2:uid="{FBBB4528-85ED-9B44-957D-F4BE7C4F9366}"/>
  </bookViews>
  <sheets>
    <sheet name="Příloha č. 11 – Technologie" sheetId="1" r:id="rId1"/>
  </sheets>
  <definedNames>
    <definedName name="_xlnm._FilterDatabase" localSheetId="0" hidden="1">'Příloha č. 11 – Technologie'!$B$1:$B$1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1" l="1"/>
  <c r="K9" i="1"/>
  <c r="K7" i="1"/>
  <c r="K12" i="1"/>
  <c r="K11" i="1"/>
  <c r="K3" i="1"/>
  <c r="K8" i="1"/>
  <c r="K5" i="1"/>
  <c r="K14" i="1"/>
  <c r="K10" i="1"/>
  <c r="K2" i="1"/>
  <c r="K4" i="1"/>
  <c r="K13" i="1"/>
  <c r="R6" i="1"/>
  <c r="R9" i="1"/>
  <c r="R7" i="1"/>
  <c r="R12" i="1"/>
  <c r="R11" i="1"/>
  <c r="R3" i="1"/>
  <c r="R8" i="1"/>
  <c r="R5" i="1"/>
  <c r="R14" i="1"/>
  <c r="R10" i="1"/>
  <c r="R4" i="1"/>
  <c r="R13" i="1"/>
  <c r="R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tc={494C8402-EEF3-45FD-8629-B9FE49B3BBDD}</author>
  </authors>
  <commentList>
    <comment ref="T1" authorId="0" shapeId="0" xr:uid="{494C8402-EEF3-45FD-8629-B9FE49B3BBD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@Vilím Vilém: prosím ideálně odkaz na nějaký licenční datasheet nebo obdobu, kde by byl vidět ten skok 5 000 a pak až 25 000.
Odpověď:
    @Vilím Vilém: pojďme si říct, nějaký klíč kdy 5 000 bodů a kdy už 25 000.</t>
      </text>
    </comment>
  </commentList>
</comments>
</file>

<file path=xl/sharedStrings.xml><?xml version="1.0" encoding="utf-8"?>
<sst xmlns="http://schemas.openxmlformats.org/spreadsheetml/2006/main" count="206" uniqueCount="86">
  <si>
    <t>Název skladu</t>
  </si>
  <si>
    <t>Adresa skladu</t>
  </si>
  <si>
    <t>Redundance serverů</t>
  </si>
  <si>
    <t>Počet serverových licencí</t>
  </si>
  <si>
    <t>Počet klientských licencí</t>
  </si>
  <si>
    <t>Současná verze SCADA</t>
  </si>
  <si>
    <t>Interní (SCADA) OPC DA Server – počet spojení
(s rezervou pro plánovaný budoucí rozvoj)</t>
  </si>
  <si>
    <t>Interní (SCADA) OPC HDA Server – počet spojení
(s rezervou pro plánovaný budoucí rozvoj)</t>
  </si>
  <si>
    <t>Softing S7/S5 OPCServer
(počet instalací)</t>
  </si>
  <si>
    <t>SAP Crystal Reports runtime engine
(počet instalací)</t>
  </si>
  <si>
    <t>Počet mimik (počítá VAE)</t>
  </si>
  <si>
    <t>Počet reportů</t>
  </si>
  <si>
    <t>Počet komunikovaných DI signálů</t>
  </si>
  <si>
    <t>Počet komunikovaných DO signálů</t>
  </si>
  <si>
    <t>Počet komunikovaných AI signálů</t>
  </si>
  <si>
    <t>Počet komunikovaných AO signálů</t>
  </si>
  <si>
    <t>Počet komunikovanýc STRING hodnot</t>
  </si>
  <si>
    <t>Interní body
a/nebo body ostatních technologií (MB, SNMP, DNP3)</t>
  </si>
  <si>
    <t>Celkový počet využitých bodů
(aktuální stav)</t>
  </si>
  <si>
    <t>Celkový počet požadovaných bodů
(s rezervou pro plánovaný budoucí rozvoj)</t>
  </si>
  <si>
    <t>Průtokoměry Smith Meter® AccuLoad®</t>
  </si>
  <si>
    <t>Průtokoměry Emerson Micro Motion</t>
  </si>
  <si>
    <t>Koncové zařízení produktovodu (terminál)</t>
  </si>
  <si>
    <t>Naskladňování PHM z produktovodu</t>
  </si>
  <si>
    <t>Naskladňování PHM ze železničních cisteren</t>
  </si>
  <si>
    <t>Nádržový blok - Sklad PHM</t>
  </si>
  <si>
    <t>Potrubní dvůr</t>
  </si>
  <si>
    <t>Výdejní lávky PHM (počet stop)</t>
  </si>
  <si>
    <t>Aditivace</t>
  </si>
  <si>
    <t>Rekuperační jednotka</t>
  </si>
  <si>
    <t>Nádržový blok - Sklad BE</t>
  </si>
  <si>
    <t>Nádržový blok - Sklad MEŘO</t>
  </si>
  <si>
    <t>Výdej BE</t>
  </si>
  <si>
    <t>Výdej MEŘO</t>
  </si>
  <si>
    <t>Sklad HVO olej</t>
  </si>
  <si>
    <t>Poznámka</t>
  </si>
  <si>
    <t>Bělčice</t>
  </si>
  <si>
    <t>Bělčice 297</t>
  </si>
  <si>
    <t>x</t>
  </si>
  <si>
    <t>ClearSCADA 2017</t>
  </si>
  <si>
    <t>Cerekvice</t>
  </si>
  <si>
    <t>Hořiněves, Želkovice 72</t>
  </si>
  <si>
    <t>ClearSCADA 2015 R1.1</t>
  </si>
  <si>
    <t>3,P</t>
  </si>
  <si>
    <t>6 neaktivních stop s vrchním plněním</t>
  </si>
  <si>
    <t>Hájek</t>
  </si>
  <si>
    <t>Hájek 118</t>
  </si>
  <si>
    <t>Hněvice</t>
  </si>
  <si>
    <t>Štětí, Hněvice 62</t>
  </si>
  <si>
    <t>ClearSCADA 2013 R2.1</t>
  </si>
  <si>
    <t>Klobouky</t>
  </si>
  <si>
    <t>Klobouky u Brna 860</t>
  </si>
  <si>
    <t>ClearSCADA 2017 R2</t>
  </si>
  <si>
    <t>Loukov</t>
  </si>
  <si>
    <t>Loukov 166</t>
  </si>
  <si>
    <t>ClearSCADA 2013 R1.2</t>
  </si>
  <si>
    <t>Mstětice</t>
  </si>
  <si>
    <t>Zeleneč, Mstětice 3</t>
  </si>
  <si>
    <t>Sedlnice</t>
  </si>
  <si>
    <t>Sedlnice 503</t>
  </si>
  <si>
    <t>ClearSCADA 2017 R3</t>
  </si>
  <si>
    <t>Smyslov</t>
  </si>
  <si>
    <t>Tábor, Smyslov 23</t>
  </si>
  <si>
    <t>Střelice</t>
  </si>
  <si>
    <t>Střelice, Brněnská 729/25</t>
  </si>
  <si>
    <t>Šlapánov</t>
  </si>
  <si>
    <t>Šlapánov 162</t>
  </si>
  <si>
    <t>Serck Controls SCX V6.69 R2.2</t>
  </si>
  <si>
    <t>Třemošná</t>
  </si>
  <si>
    <t>Třemošná 1057</t>
  </si>
  <si>
    <t>P</t>
  </si>
  <si>
    <t>Stáčení ze železnice je, ale mimo SCADA systém</t>
  </si>
  <si>
    <t>Včelná</t>
  </si>
  <si>
    <t>Včelná, Čtyři chalupy 459</t>
  </si>
  <si>
    <t>Architektura &amp; rozsah licence</t>
  </si>
  <si>
    <t>Počet I/O SCADA</t>
  </si>
  <si>
    <t>Technologie skladu</t>
  </si>
  <si>
    <t>Legenda</t>
  </si>
  <si>
    <t>Poznámky</t>
  </si>
  <si>
    <t>Název a adresa skladu</t>
  </si>
  <si>
    <t>DI – počet digitálních vstupů</t>
  </si>
  <si>
    <t>DO – počet digitálních výstupů</t>
  </si>
  <si>
    <t>AI – počet analogováých vstupů</t>
  </si>
  <si>
    <t>AO – počet analogových výstupů</t>
  </si>
  <si>
    <t>x – uvedená technologie je v rámci lokality</t>
  </si>
  <si>
    <t>P – viz Poznámka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</si>
</sst>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textRotation="90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0" xfId="0" applyNumberFormat="1"/>
    <xf numFmtId="3" fontId="2" fillId="0" borderId="1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0" fillId="0" borderId="4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textRotation="90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 textRotation="90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 vertical="center" textRotation="90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 indent="1"/>
    </xf>
    <xf numFmtId="0" fontId="0" fillId="0" borderId="14" xfId="0" applyBorder="1" applyAlignment="1">
      <alignment horizontal="left" vertical="center" inden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2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1">
    <cellStyle name="Normální" xfId="0" builtinId="0"/>
  </cellStyles>
  <dxfs count="41">
    <dxf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9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Vilím Vilém" id="{36A58CEF-E850-4FBC-ABC8-4F8BC7B25161}" userId="Vilem.Vilim@CEPROAS.CZ" providerId="PeoplePicker"/>
  <person displayName="Liška Tomáš" id="{E4726C82-8E70-4B5C-BFF0-BEA7EDDE8C52}" userId="S::tomas.liska@ceproas.cz::fa973c96-a513-4264-9c3d-36778d006e51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52EC933-2FCE-4A53-BE53-B580F2A311E7}" name="Table1" displayName="Table1" ref="A1:AJ14" totalsRowShown="0" headerRowDxfId="40" dataDxfId="38" headerRowBorderDxfId="39" tableBorderDxfId="37" totalsRowBorderDxfId="36">
  <autoFilter ref="A1:AJ14" xr:uid="{252EC933-2FCE-4A53-BE53-B580F2A311E7}"/>
  <tableColumns count="36">
    <tableColumn id="1" xr3:uid="{9FC77F98-ED33-4AD9-94AD-AF2FAB8A749F}" name="Název skladu" dataDxfId="35"/>
    <tableColumn id="2" xr3:uid="{ED505765-1863-401F-8E8A-282E3AB46F46}" name="Adresa skladu" dataDxfId="34"/>
    <tableColumn id="3" xr3:uid="{CA6825A8-707F-4DA7-B7BB-FA266E00A3DA}" name="Redundance serverů" dataDxfId="33"/>
    <tableColumn id="4" xr3:uid="{2450E2F4-ECC3-4C85-A8CE-AC78D541BC36}" name="Počet serverových licencí" dataDxfId="32"/>
    <tableColumn id="5" xr3:uid="{BECC1727-CBA1-4535-BC4D-4586DC4DE2F3}" name="Počet klientských licencí" dataDxfId="31"/>
    <tableColumn id="6" xr3:uid="{407F4822-531D-49DD-805E-A881DFBBAB05}" name="Současná verze SCADA" dataDxfId="30"/>
    <tableColumn id="7" xr3:uid="{271F667A-6C99-4875-A17B-F875CB1E4C09}" name="Interní (SCADA) OPC DA Server – počet spojení_x000a_(s rezervou pro plánovaný budoucí rozvoj)" dataDxfId="29"/>
    <tableColumn id="8" xr3:uid="{89271A75-D80C-49F3-BAF7-72DD7C82F1EC}" name="Interní (SCADA) OPC HDA Server – počet spojení_x000a_(s rezervou pro plánovaný budoucí rozvoj)" dataDxfId="28"/>
    <tableColumn id="9" xr3:uid="{5FAB7DCC-5087-4F66-89EA-D8D5609BED3B}" name="Softing S7/S5 OPCServer_x000a_(počet instalací)" dataDxfId="27"/>
    <tableColumn id="10" xr3:uid="{902D260D-7A17-41BA-9457-04B893FFC6B7}" name="SAP Crystal Reports runtime engine_x000a_(počet instalací)" dataDxfId="26"/>
    <tableColumn id="11" xr3:uid="{61DE1311-EACC-46ED-9D35-4B728A8D52F8}" name="Počet mimik (počítá VAE)" dataDxfId="25">
      <calculatedColumnFormula>22+9+3+51</calculatedColumnFormula>
    </tableColumn>
    <tableColumn id="37" xr3:uid="{B0847059-D988-4C08-BDDA-320A3228BA4A}" name="Počet reportů" dataDxfId="24"/>
    <tableColumn id="12" xr3:uid="{24E9AE32-B645-4848-B1EA-57EAF8D70A5E}" name="Počet komunikovaných DI signálů" dataDxfId="23"/>
    <tableColumn id="13" xr3:uid="{E56571CC-CED1-42BE-81D5-069076C72DDF}" name="Počet komunikovaných DO signálů" dataDxfId="22"/>
    <tableColumn id="14" xr3:uid="{DEAE963D-30DB-4947-81DF-E87CB32733C7}" name="Počet komunikovaných AI signálů" dataDxfId="21"/>
    <tableColumn id="15" xr3:uid="{1C67E51A-4F8B-4A29-9288-E937BD7C3D90}" name="Počet komunikovaných AO signálů" dataDxfId="20"/>
    <tableColumn id="16" xr3:uid="{E60DEB29-8E91-45CE-8BA4-D26E82D153CA}" name="Počet komunikovanýc STRING hodnot" dataDxfId="19"/>
    <tableColumn id="17" xr3:uid="{BBE3A6AF-A2CC-4B2C-BE0D-EAE3DC0EB498}" name="Interní body_x000a_a/nebo body ostatních technologií (MB, SNMP, DNP3)" dataDxfId="18">
      <calculatedColumnFormula>S2-(Q2+P2+O2+N2+M2)</calculatedColumnFormula>
    </tableColumn>
    <tableColumn id="18" xr3:uid="{36E355BE-B19B-46AF-9BE2-C3AF2A2EB219}" name="Celkový počet využitých bodů_x000a_(aktuální stav)" dataDxfId="17"/>
    <tableColumn id="19" xr3:uid="{6A5AC703-EF1F-4D34-B0E8-4C927076CC9B}" name="Celkový počet požadovaných bodů_x000a_(s rezervou pro plánovaný budoucí rozvoj)" dataDxfId="16"/>
    <tableColumn id="20" xr3:uid="{3F1FB14D-6CAF-487D-BE87-F0E5410175AE}" name="Průtokoměry Smith Meter® AccuLoad®" dataDxfId="15"/>
    <tableColumn id="21" xr3:uid="{38346495-18F5-42A2-BDA8-1A101491A77D}" name="Průtokoměry Emerson Micro Motion" dataDxfId="14"/>
    <tableColumn id="23" xr3:uid="{5655D9A7-FBC9-4A4D-942B-EFA918A7CC73}" name="Koncové zařízení produktovodu (terminál)" dataDxfId="13"/>
    <tableColumn id="24" xr3:uid="{640FE6A8-B160-4F01-BD70-D4601347DD8B}" name="Naskladňování PHM z produktovodu" dataDxfId="12"/>
    <tableColumn id="25" xr3:uid="{8399489C-9EF0-4974-9023-8B720E3169B1}" name="Naskladňování PHM ze železničních cisteren" dataDxfId="11"/>
    <tableColumn id="26" xr3:uid="{34025FDD-5E70-43A8-9AAA-A515C981A178}" name="Nádržový blok - Sklad PHM" dataDxfId="10"/>
    <tableColumn id="27" xr3:uid="{9B68766F-E266-4552-B8DC-853C483C46BC}" name="Potrubní dvůr" dataDxfId="9"/>
    <tableColumn id="28" xr3:uid="{27D19FDC-83AB-4CA0-A209-D098593AB6CB}" name="Výdejní lávky PHM (počet stop)" dataDxfId="8"/>
    <tableColumn id="29" xr3:uid="{A9C6EDCF-4B3D-4933-9A1E-6253422FC3EE}" name="Aditivace" dataDxfId="7"/>
    <tableColumn id="30" xr3:uid="{984E22F1-97C0-4795-A502-93FD2780E76A}" name="Rekuperační jednotka" dataDxfId="6"/>
    <tableColumn id="31" xr3:uid="{F13CF1E7-EE78-4AE4-A0FC-E9C5D154BCE8}" name="Nádržový blok - Sklad BE" dataDxfId="5"/>
    <tableColumn id="32" xr3:uid="{5FDBC442-456B-4BF6-8D91-B63939E47466}" name="Nádržový blok - Sklad MEŘO" dataDxfId="4"/>
    <tableColumn id="33" xr3:uid="{705316B3-F96A-4666-B4E0-F508161A776F}" name="Výdej BE" dataDxfId="3"/>
    <tableColumn id="34" xr3:uid="{0C8E2F99-254B-48CE-A746-44EFC7C4DE25}" name="Výdej MEŘO" dataDxfId="2"/>
    <tableColumn id="35" xr3:uid="{256AB6C7-5ADA-4DEE-B6CB-52E7263C5E20}" name="Sklad HVO olej" dataDxfId="1"/>
    <tableColumn id="36" xr3:uid="{60F7E248-8B0A-4855-ADEB-56EA0A619170}" name="Poznámk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T1" dT="2021-12-03T08:15:35.29" personId="{E4726C82-8E70-4B5C-BFF0-BEA7EDDE8C52}" id="{494C8402-EEF3-45FD-8629-B9FE49B3BBDD}">
    <text>@Vilím Vilém: prosím ideálně odkaz na nějaký licenční datasheet nebo obdobu, kde by byl vidět ten skok 5 000 a pak až 25 000.</text>
    <mentions>
      <mention mentionpersonId="{36A58CEF-E850-4FBC-ABC8-4F8BC7B25161}" mentionId="{2FED55D3-9525-4253-9133-D5C95A22B3E1}" startIndex="0" length="12"/>
    </mentions>
  </threadedComment>
  <threadedComment ref="T1" dT="2021-12-03T08:16:23.02" personId="{E4726C82-8E70-4B5C-BFF0-BEA7EDDE8C52}" id="{D5F66C7E-F40C-4E50-8EEC-47605CCB1439}" parentId="{494C8402-EEF3-45FD-8629-B9FE49B3BBDD}">
    <text>@Vilím Vilém: pojďme si říct, nějaký klíč kdy 5 000 bodů a kdy už 25 000.</text>
    <mentions>
      <mention mentionpersonId="{36A58CEF-E850-4FBC-ABC8-4F8BC7B25161}" mentionId="{E795F0C9-3A66-48F9-AA40-4FA8B32A18F1}" startIndex="0" length="12"/>
    </mentions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B79D1-3334-C64C-B1CC-500E123C5212}">
  <sheetPr>
    <pageSetUpPr fitToPage="1"/>
  </sheetPr>
  <dimension ref="A1:AK23"/>
  <sheetViews>
    <sheetView tabSelected="1" zoomScale="114" zoomScaleNormal="150" workbookViewId="0"/>
  </sheetViews>
  <sheetFormatPr defaultColWidth="11" defaultRowHeight="15.75" x14ac:dyDescent="0.25"/>
  <cols>
    <col min="1" max="1" width="10.625" customWidth="1"/>
    <col min="2" max="2" width="22.5" bestFit="1" customWidth="1"/>
    <col min="3" max="5" width="7.625" customWidth="1"/>
    <col min="6" max="6" width="25.625" bestFit="1" customWidth="1"/>
    <col min="7" max="10" width="7.625" customWidth="1"/>
    <col min="11" max="12" width="7.375" bestFit="1" customWidth="1"/>
    <col min="13" max="16" width="5.125" customWidth="1"/>
    <col min="17" max="17" width="3.875" customWidth="1"/>
    <col min="18" max="18" width="7.625" customWidth="1"/>
    <col min="19" max="19" width="37.75" customWidth="1"/>
    <col min="20" max="20" width="7.625" customWidth="1"/>
    <col min="21" max="21" width="7.375" bestFit="1" customWidth="1"/>
    <col min="22" max="22" width="5.125" customWidth="1"/>
    <col min="23" max="23" width="5" customWidth="1"/>
    <col min="24" max="24" width="5.25" customWidth="1"/>
    <col min="25" max="25" width="6" customWidth="1"/>
    <col min="26" max="26" width="6.125" customWidth="1"/>
    <col min="27" max="27" width="4.375" customWidth="1"/>
    <col min="28" max="28" width="4.75" customWidth="1"/>
    <col min="29" max="32" width="5.125" customWidth="1"/>
    <col min="33" max="33" width="4.25" customWidth="1"/>
    <col min="34" max="34" width="4.5" customWidth="1"/>
    <col min="35" max="35" width="5.25" customWidth="1"/>
    <col min="36" max="36" width="76.875" customWidth="1"/>
    <col min="37" max="37" width="4.625" customWidth="1"/>
  </cols>
  <sheetData>
    <row r="1" spans="1:37" s="1" customFormat="1" ht="271.5" x14ac:dyDescent="0.25">
      <c r="A1" s="11" t="s">
        <v>0</v>
      </c>
      <c r="B1" s="22" t="s">
        <v>1</v>
      </c>
      <c r="C1" s="11" t="s">
        <v>2</v>
      </c>
      <c r="D1" s="12" t="s">
        <v>3</v>
      </c>
      <c r="E1" s="12" t="s">
        <v>4</v>
      </c>
      <c r="F1" s="12" t="s">
        <v>5</v>
      </c>
      <c r="G1" s="13" t="s">
        <v>6</v>
      </c>
      <c r="H1" s="13" t="s">
        <v>7</v>
      </c>
      <c r="I1" s="13" t="s">
        <v>8</v>
      </c>
      <c r="J1" s="14" t="s">
        <v>9</v>
      </c>
      <c r="K1" s="11" t="s">
        <v>10</v>
      </c>
      <c r="L1" s="12" t="s">
        <v>11</v>
      </c>
      <c r="M1" s="12" t="s">
        <v>12</v>
      </c>
      <c r="N1" s="12" t="s">
        <v>13</v>
      </c>
      <c r="O1" s="12" t="s">
        <v>14</v>
      </c>
      <c r="P1" s="12" t="s">
        <v>15</v>
      </c>
      <c r="Q1" s="12" t="s">
        <v>16</v>
      </c>
      <c r="R1" s="13" t="s">
        <v>17</v>
      </c>
      <c r="S1" s="13" t="s">
        <v>18</v>
      </c>
      <c r="T1" s="14" t="s">
        <v>19</v>
      </c>
      <c r="U1" s="11" t="s">
        <v>20</v>
      </c>
      <c r="V1" s="12" t="s">
        <v>21</v>
      </c>
      <c r="W1" s="12" t="s">
        <v>22</v>
      </c>
      <c r="X1" s="12" t="s">
        <v>23</v>
      </c>
      <c r="Y1" s="12" t="s">
        <v>24</v>
      </c>
      <c r="Z1" s="12" t="s">
        <v>25</v>
      </c>
      <c r="AA1" s="12" t="s">
        <v>26</v>
      </c>
      <c r="AB1" s="12" t="s">
        <v>27</v>
      </c>
      <c r="AC1" s="12" t="s">
        <v>28</v>
      </c>
      <c r="AD1" s="12" t="s">
        <v>29</v>
      </c>
      <c r="AE1" s="12" t="s">
        <v>30</v>
      </c>
      <c r="AF1" s="12" t="s">
        <v>31</v>
      </c>
      <c r="AG1" s="12" t="s">
        <v>32</v>
      </c>
      <c r="AH1" s="12" t="s">
        <v>33</v>
      </c>
      <c r="AI1" s="22" t="s">
        <v>34</v>
      </c>
      <c r="AJ1" s="24" t="s">
        <v>35</v>
      </c>
      <c r="AK1" s="23"/>
    </row>
    <row r="2" spans="1:37" x14ac:dyDescent="0.25">
      <c r="A2" s="28" t="s">
        <v>36</v>
      </c>
      <c r="B2" s="29" t="s">
        <v>37</v>
      </c>
      <c r="C2" s="15" t="s">
        <v>38</v>
      </c>
      <c r="D2" s="2">
        <v>2</v>
      </c>
      <c r="E2" s="2">
        <v>3</v>
      </c>
      <c r="F2" s="2" t="s">
        <v>39</v>
      </c>
      <c r="G2" s="2">
        <v>8</v>
      </c>
      <c r="H2" s="2">
        <v>8</v>
      </c>
      <c r="I2" s="2">
        <v>2</v>
      </c>
      <c r="J2" s="16">
        <v>2</v>
      </c>
      <c r="K2" s="15">
        <f>13+2+2+21</f>
        <v>38</v>
      </c>
      <c r="L2" s="2">
        <v>11</v>
      </c>
      <c r="M2" s="3">
        <v>633</v>
      </c>
      <c r="N2" s="3">
        <v>154</v>
      </c>
      <c r="O2" s="3">
        <v>404</v>
      </c>
      <c r="P2" s="3">
        <v>44</v>
      </c>
      <c r="Q2" s="3">
        <v>4</v>
      </c>
      <c r="R2" s="3">
        <f t="shared" ref="R2:R14" si="0">S2-(Q2+P2+O2+N2+M2)</f>
        <v>622</v>
      </c>
      <c r="S2" s="7">
        <v>1861</v>
      </c>
      <c r="T2" s="19">
        <v>5000</v>
      </c>
      <c r="U2" s="15">
        <v>2</v>
      </c>
      <c r="V2" s="2">
        <v>2</v>
      </c>
      <c r="W2" s="2" t="s">
        <v>38</v>
      </c>
      <c r="X2" s="2" t="s">
        <v>38</v>
      </c>
      <c r="Y2" s="2"/>
      <c r="Z2" s="2" t="s">
        <v>38</v>
      </c>
      <c r="AA2" s="2" t="s">
        <v>38</v>
      </c>
      <c r="AB2" s="2">
        <v>2</v>
      </c>
      <c r="AC2" s="2"/>
      <c r="AD2" s="2"/>
      <c r="AE2" s="2"/>
      <c r="AF2" s="2"/>
      <c r="AG2" s="2"/>
      <c r="AH2" s="2"/>
      <c r="AI2" s="16" t="s">
        <v>38</v>
      </c>
      <c r="AJ2" s="25"/>
    </row>
    <row r="3" spans="1:37" x14ac:dyDescent="0.25">
      <c r="A3" s="28" t="s">
        <v>40</v>
      </c>
      <c r="B3" s="29" t="s">
        <v>41</v>
      </c>
      <c r="C3" s="15" t="s">
        <v>38</v>
      </c>
      <c r="D3" s="2">
        <v>2</v>
      </c>
      <c r="E3" s="2">
        <v>3</v>
      </c>
      <c r="F3" s="2" t="s">
        <v>42</v>
      </c>
      <c r="G3" s="2">
        <v>8</v>
      </c>
      <c r="H3" s="2">
        <v>8</v>
      </c>
      <c r="I3" s="2">
        <v>2</v>
      </c>
      <c r="J3" s="16">
        <v>2</v>
      </c>
      <c r="K3" s="15">
        <f>24+8+3+56</f>
        <v>91</v>
      </c>
      <c r="L3" s="2">
        <v>11</v>
      </c>
      <c r="M3" s="3">
        <v>1854</v>
      </c>
      <c r="N3" s="3">
        <v>473</v>
      </c>
      <c r="O3" s="3">
        <v>1591</v>
      </c>
      <c r="P3" s="3">
        <v>158</v>
      </c>
      <c r="Q3" s="3">
        <v>14</v>
      </c>
      <c r="R3" s="3">
        <f t="shared" si="0"/>
        <v>694</v>
      </c>
      <c r="S3" s="7">
        <v>4784</v>
      </c>
      <c r="T3" s="19">
        <v>25000</v>
      </c>
      <c r="U3" s="15">
        <v>14</v>
      </c>
      <c r="V3" s="2">
        <v>3</v>
      </c>
      <c r="W3" s="2" t="s">
        <v>38</v>
      </c>
      <c r="X3" s="2" t="s">
        <v>38</v>
      </c>
      <c r="Y3" s="2"/>
      <c r="Z3" s="2" t="s">
        <v>38</v>
      </c>
      <c r="AA3" s="2" t="s">
        <v>38</v>
      </c>
      <c r="AB3" s="2" t="s">
        <v>43</v>
      </c>
      <c r="AC3" s="2" t="s">
        <v>38</v>
      </c>
      <c r="AD3" s="2" t="s">
        <v>38</v>
      </c>
      <c r="AE3" s="2" t="s">
        <v>38</v>
      </c>
      <c r="AF3" s="2" t="s">
        <v>38</v>
      </c>
      <c r="AG3" s="2"/>
      <c r="AH3" s="2"/>
      <c r="AI3" s="16"/>
      <c r="AJ3" s="26" t="s">
        <v>44</v>
      </c>
    </row>
    <row r="4" spans="1:37" x14ac:dyDescent="0.25">
      <c r="A4" s="28" t="s">
        <v>45</v>
      </c>
      <c r="B4" s="29" t="s">
        <v>46</v>
      </c>
      <c r="C4" s="15" t="s">
        <v>38</v>
      </c>
      <c r="D4" s="2">
        <v>2</v>
      </c>
      <c r="E4" s="2">
        <v>3</v>
      </c>
      <c r="F4" s="2" t="s">
        <v>39</v>
      </c>
      <c r="G4" s="2">
        <v>8</v>
      </c>
      <c r="H4" s="2">
        <v>8</v>
      </c>
      <c r="I4" s="2">
        <v>2</v>
      </c>
      <c r="J4" s="16">
        <v>2</v>
      </c>
      <c r="K4" s="15">
        <f>11+2+1+17</f>
        <v>31</v>
      </c>
      <c r="L4" s="2">
        <v>11</v>
      </c>
      <c r="M4" s="3">
        <v>672</v>
      </c>
      <c r="N4" s="3">
        <v>183</v>
      </c>
      <c r="O4" s="3">
        <v>473</v>
      </c>
      <c r="P4" s="3">
        <v>47</v>
      </c>
      <c r="Q4" s="3">
        <v>7</v>
      </c>
      <c r="R4" s="3">
        <f t="shared" si="0"/>
        <v>654</v>
      </c>
      <c r="S4" s="7">
        <v>2036</v>
      </c>
      <c r="T4" s="19">
        <v>5000</v>
      </c>
      <c r="U4" s="15">
        <v>2</v>
      </c>
      <c r="V4" s="2">
        <v>1</v>
      </c>
      <c r="W4" s="2" t="s">
        <v>38</v>
      </c>
      <c r="X4" s="2" t="s">
        <v>38</v>
      </c>
      <c r="Y4" s="2"/>
      <c r="Z4" s="2" t="s">
        <v>38</v>
      </c>
      <c r="AA4" s="2" t="s">
        <v>38</v>
      </c>
      <c r="AB4" s="2">
        <v>1</v>
      </c>
      <c r="AC4" s="2"/>
      <c r="AD4" s="2"/>
      <c r="AE4" s="2"/>
      <c r="AF4" s="2"/>
      <c r="AG4" s="2"/>
      <c r="AH4" s="2"/>
      <c r="AI4" s="16"/>
      <c r="AJ4" s="26"/>
    </row>
    <row r="5" spans="1:37" x14ac:dyDescent="0.25">
      <c r="A5" s="28" t="s">
        <v>47</v>
      </c>
      <c r="B5" s="29" t="s">
        <v>48</v>
      </c>
      <c r="C5" s="15" t="s">
        <v>38</v>
      </c>
      <c r="D5" s="2">
        <v>2</v>
      </c>
      <c r="E5" s="2">
        <v>3</v>
      </c>
      <c r="F5" s="2" t="s">
        <v>49</v>
      </c>
      <c r="G5" s="2">
        <v>8</v>
      </c>
      <c r="H5" s="2">
        <v>8</v>
      </c>
      <c r="I5" s="2">
        <v>2</v>
      </c>
      <c r="J5" s="16">
        <v>2</v>
      </c>
      <c r="K5" s="15">
        <f>61+10+3+99</f>
        <v>173</v>
      </c>
      <c r="L5" s="2">
        <v>13</v>
      </c>
      <c r="M5" s="3">
        <v>5834</v>
      </c>
      <c r="N5" s="3">
        <v>1403</v>
      </c>
      <c r="O5" s="3">
        <v>2428</v>
      </c>
      <c r="P5" s="3">
        <v>491</v>
      </c>
      <c r="Q5" s="3">
        <v>14</v>
      </c>
      <c r="R5" s="3">
        <f t="shared" si="0"/>
        <v>1448</v>
      </c>
      <c r="S5" s="7">
        <v>11618</v>
      </c>
      <c r="T5" s="19">
        <v>25000</v>
      </c>
      <c r="U5" s="15">
        <v>10</v>
      </c>
      <c r="V5" s="2">
        <v>3</v>
      </c>
      <c r="W5" s="2" t="s">
        <v>38</v>
      </c>
      <c r="X5" s="2" t="s">
        <v>38</v>
      </c>
      <c r="Y5" s="2" t="s">
        <v>38</v>
      </c>
      <c r="Z5" s="2" t="s">
        <v>38</v>
      </c>
      <c r="AA5" s="2" t="s">
        <v>38</v>
      </c>
      <c r="AB5" s="2">
        <v>5</v>
      </c>
      <c r="AC5" s="2" t="s">
        <v>38</v>
      </c>
      <c r="AD5" s="2" t="s">
        <v>38</v>
      </c>
      <c r="AE5" s="2" t="s">
        <v>38</v>
      </c>
      <c r="AF5" s="2" t="s">
        <v>38</v>
      </c>
      <c r="AG5" s="2"/>
      <c r="AH5" s="2"/>
      <c r="AI5" s="16"/>
      <c r="AJ5" s="26"/>
    </row>
    <row r="6" spans="1:37" x14ac:dyDescent="0.25">
      <c r="A6" s="28" t="s">
        <v>50</v>
      </c>
      <c r="B6" s="29" t="s">
        <v>51</v>
      </c>
      <c r="C6" s="15" t="s">
        <v>38</v>
      </c>
      <c r="D6" s="2">
        <v>2</v>
      </c>
      <c r="E6" s="2">
        <v>4</v>
      </c>
      <c r="F6" s="2" t="s">
        <v>52</v>
      </c>
      <c r="G6" s="2">
        <v>8</v>
      </c>
      <c r="H6" s="2">
        <v>8</v>
      </c>
      <c r="I6" s="2">
        <v>2</v>
      </c>
      <c r="J6" s="16">
        <v>2</v>
      </c>
      <c r="K6" s="15">
        <f>21+2+0+20</f>
        <v>43</v>
      </c>
      <c r="L6" s="2">
        <v>9</v>
      </c>
      <c r="M6" s="3">
        <v>2010</v>
      </c>
      <c r="N6" s="3">
        <v>208</v>
      </c>
      <c r="O6" s="3">
        <v>965</v>
      </c>
      <c r="P6" s="3">
        <v>272</v>
      </c>
      <c r="Q6" s="3">
        <v>8</v>
      </c>
      <c r="R6" s="3">
        <f t="shared" si="0"/>
        <v>550</v>
      </c>
      <c r="S6" s="7">
        <v>4013</v>
      </c>
      <c r="T6" s="19">
        <v>5000</v>
      </c>
      <c r="U6" s="15">
        <v>2</v>
      </c>
      <c r="V6" s="2">
        <v>0</v>
      </c>
      <c r="W6" s="2"/>
      <c r="X6" s="2"/>
      <c r="Y6" s="2"/>
      <c r="Z6" s="2" t="s">
        <v>38</v>
      </c>
      <c r="AA6" s="2" t="s">
        <v>38</v>
      </c>
      <c r="AB6" s="2">
        <v>1</v>
      </c>
      <c r="AC6" s="2" t="s">
        <v>38</v>
      </c>
      <c r="AD6" s="2" t="s">
        <v>38</v>
      </c>
      <c r="AE6" s="2"/>
      <c r="AF6" s="2" t="s">
        <v>38</v>
      </c>
      <c r="AG6" s="2"/>
      <c r="AH6" s="2"/>
      <c r="AI6" s="16"/>
      <c r="AJ6" s="26"/>
    </row>
    <row r="7" spans="1:37" x14ac:dyDescent="0.25">
      <c r="A7" s="28" t="s">
        <v>53</v>
      </c>
      <c r="B7" s="29" t="s">
        <v>54</v>
      </c>
      <c r="C7" s="15" t="s">
        <v>38</v>
      </c>
      <c r="D7" s="2">
        <v>2</v>
      </c>
      <c r="E7" s="2">
        <v>3</v>
      </c>
      <c r="F7" s="2" t="s">
        <v>55</v>
      </c>
      <c r="G7" s="2">
        <v>8</v>
      </c>
      <c r="H7" s="2">
        <v>8</v>
      </c>
      <c r="I7" s="2">
        <v>2</v>
      </c>
      <c r="J7" s="16">
        <v>2</v>
      </c>
      <c r="K7" s="15">
        <f>28+16+1+67</f>
        <v>112</v>
      </c>
      <c r="L7" s="2">
        <v>10</v>
      </c>
      <c r="M7" s="3">
        <v>4421</v>
      </c>
      <c r="N7" s="3">
        <v>1127</v>
      </c>
      <c r="O7" s="3">
        <v>3486</v>
      </c>
      <c r="P7" s="3">
        <v>291</v>
      </c>
      <c r="Q7" s="3">
        <v>53</v>
      </c>
      <c r="R7" s="3">
        <f t="shared" si="0"/>
        <v>1403</v>
      </c>
      <c r="S7" s="7">
        <v>10781</v>
      </c>
      <c r="T7" s="19">
        <v>25000</v>
      </c>
      <c r="U7" s="15">
        <v>16</v>
      </c>
      <c r="V7" s="2">
        <v>1</v>
      </c>
      <c r="W7" s="2" t="s">
        <v>38</v>
      </c>
      <c r="X7" s="2" t="s">
        <v>38</v>
      </c>
      <c r="Y7" s="2" t="s">
        <v>38</v>
      </c>
      <c r="Z7" s="2" t="s">
        <v>38</v>
      </c>
      <c r="AA7" s="2" t="s">
        <v>38</v>
      </c>
      <c r="AB7" s="2">
        <v>4</v>
      </c>
      <c r="AC7" s="2" t="s">
        <v>38</v>
      </c>
      <c r="AD7" s="2" t="s">
        <v>38</v>
      </c>
      <c r="AE7" s="2" t="s">
        <v>38</v>
      </c>
      <c r="AF7" s="2" t="s">
        <v>38</v>
      </c>
      <c r="AG7" s="2" t="s">
        <v>38</v>
      </c>
      <c r="AH7" s="2" t="s">
        <v>38</v>
      </c>
      <c r="AI7" s="16" t="s">
        <v>38</v>
      </c>
      <c r="AJ7" s="26"/>
    </row>
    <row r="8" spans="1:37" x14ac:dyDescent="0.25">
      <c r="A8" s="28" t="s">
        <v>56</v>
      </c>
      <c r="B8" s="29" t="s">
        <v>57</v>
      </c>
      <c r="C8" s="15" t="s">
        <v>38</v>
      </c>
      <c r="D8" s="2">
        <v>2</v>
      </c>
      <c r="E8" s="2">
        <v>7</v>
      </c>
      <c r="F8" s="2" t="s">
        <v>49</v>
      </c>
      <c r="G8" s="2">
        <v>8</v>
      </c>
      <c r="H8" s="2">
        <v>8</v>
      </c>
      <c r="I8" s="2">
        <v>2</v>
      </c>
      <c r="J8" s="16">
        <v>2</v>
      </c>
      <c r="K8" s="15">
        <f>27+7+4+50</f>
        <v>88</v>
      </c>
      <c r="L8" s="2">
        <v>13</v>
      </c>
      <c r="M8" s="3">
        <v>3438</v>
      </c>
      <c r="N8" s="3">
        <v>671</v>
      </c>
      <c r="O8" s="3">
        <v>1501</v>
      </c>
      <c r="P8" s="3">
        <v>326</v>
      </c>
      <c r="Q8" s="3">
        <v>9</v>
      </c>
      <c r="R8" s="3">
        <f t="shared" si="0"/>
        <v>2821</v>
      </c>
      <c r="S8" s="7">
        <v>8766</v>
      </c>
      <c r="T8" s="19">
        <v>25000</v>
      </c>
      <c r="U8" s="15">
        <v>7</v>
      </c>
      <c r="V8" s="2">
        <v>4</v>
      </c>
      <c r="W8" s="2" t="s">
        <v>38</v>
      </c>
      <c r="X8" s="2" t="s">
        <v>38</v>
      </c>
      <c r="Y8" s="2" t="s">
        <v>38</v>
      </c>
      <c r="Z8" s="2" t="s">
        <v>38</v>
      </c>
      <c r="AA8" s="2" t="s">
        <v>38</v>
      </c>
      <c r="AB8" s="2">
        <v>4</v>
      </c>
      <c r="AC8" s="2" t="s">
        <v>38</v>
      </c>
      <c r="AD8" s="2" t="s">
        <v>38</v>
      </c>
      <c r="AE8" s="2" t="s">
        <v>38</v>
      </c>
      <c r="AF8" s="2" t="s">
        <v>38</v>
      </c>
      <c r="AG8" s="2"/>
      <c r="AH8" s="2"/>
      <c r="AI8" s="16"/>
      <c r="AJ8" s="26"/>
    </row>
    <row r="9" spans="1:37" x14ac:dyDescent="0.25">
      <c r="A9" s="28" t="s">
        <v>58</v>
      </c>
      <c r="B9" s="29" t="s">
        <v>59</v>
      </c>
      <c r="C9" s="15" t="s">
        <v>38</v>
      </c>
      <c r="D9" s="2">
        <v>2</v>
      </c>
      <c r="E9" s="2">
        <v>3</v>
      </c>
      <c r="F9" s="2" t="s">
        <v>60</v>
      </c>
      <c r="G9" s="2">
        <v>8</v>
      </c>
      <c r="H9" s="2">
        <v>8</v>
      </c>
      <c r="I9" s="2">
        <v>2</v>
      </c>
      <c r="J9" s="16">
        <v>2</v>
      </c>
      <c r="K9" s="15">
        <f>18+8+0+29</f>
        <v>55</v>
      </c>
      <c r="L9" s="2">
        <v>6</v>
      </c>
      <c r="M9" s="3">
        <v>2134</v>
      </c>
      <c r="N9" s="3">
        <v>412</v>
      </c>
      <c r="O9" s="3">
        <v>1054</v>
      </c>
      <c r="P9" s="3">
        <v>74</v>
      </c>
      <c r="Q9" s="3">
        <v>22</v>
      </c>
      <c r="R9" s="3">
        <f t="shared" si="0"/>
        <v>782</v>
      </c>
      <c r="S9" s="7">
        <v>4478</v>
      </c>
      <c r="T9" s="20">
        <v>5000</v>
      </c>
      <c r="U9" s="15">
        <v>8</v>
      </c>
      <c r="V9" s="2">
        <v>0</v>
      </c>
      <c r="W9" s="2"/>
      <c r="X9" s="2"/>
      <c r="Y9" s="2" t="s">
        <v>38</v>
      </c>
      <c r="Z9" s="2" t="s">
        <v>38</v>
      </c>
      <c r="AA9" s="2" t="s">
        <v>38</v>
      </c>
      <c r="AB9" s="9">
        <v>3</v>
      </c>
      <c r="AC9" s="2" t="s">
        <v>38</v>
      </c>
      <c r="AD9" s="2" t="s">
        <v>38</v>
      </c>
      <c r="AE9" s="2"/>
      <c r="AF9" s="2"/>
      <c r="AG9" s="2"/>
      <c r="AH9" s="2"/>
      <c r="AI9" s="16"/>
      <c r="AJ9" s="26"/>
    </row>
    <row r="10" spans="1:37" x14ac:dyDescent="0.25">
      <c r="A10" s="28" t="s">
        <v>61</v>
      </c>
      <c r="B10" s="29" t="s">
        <v>62</v>
      </c>
      <c r="C10" s="15" t="s">
        <v>38</v>
      </c>
      <c r="D10" s="2">
        <v>2</v>
      </c>
      <c r="E10" s="2">
        <v>3</v>
      </c>
      <c r="F10" s="2" t="s">
        <v>55</v>
      </c>
      <c r="G10" s="2">
        <v>8</v>
      </c>
      <c r="H10" s="2">
        <v>8</v>
      </c>
      <c r="I10" s="2">
        <v>2</v>
      </c>
      <c r="J10" s="16">
        <v>2</v>
      </c>
      <c r="K10" s="15">
        <f>27+9+4+44</f>
        <v>84</v>
      </c>
      <c r="L10" s="2">
        <v>3</v>
      </c>
      <c r="M10" s="3">
        <v>3073</v>
      </c>
      <c r="N10" s="3">
        <v>857</v>
      </c>
      <c r="O10" s="3">
        <v>1681</v>
      </c>
      <c r="P10" s="3">
        <v>488</v>
      </c>
      <c r="Q10" s="3">
        <v>10</v>
      </c>
      <c r="R10" s="3">
        <f t="shared" si="0"/>
        <v>575</v>
      </c>
      <c r="S10" s="7">
        <v>6684</v>
      </c>
      <c r="T10" s="19">
        <v>25000</v>
      </c>
      <c r="U10" s="15">
        <v>9</v>
      </c>
      <c r="V10" s="2">
        <v>4</v>
      </c>
      <c r="W10" s="2" t="s">
        <v>38</v>
      </c>
      <c r="X10" s="2" t="s">
        <v>38</v>
      </c>
      <c r="Y10" s="2"/>
      <c r="Z10" s="2" t="s">
        <v>38</v>
      </c>
      <c r="AA10" s="2" t="s">
        <v>38</v>
      </c>
      <c r="AB10" s="2">
        <v>4</v>
      </c>
      <c r="AC10" s="2" t="s">
        <v>38</v>
      </c>
      <c r="AD10" s="2" t="s">
        <v>38</v>
      </c>
      <c r="AE10" s="2" t="s">
        <v>38</v>
      </c>
      <c r="AF10" s="2" t="s">
        <v>38</v>
      </c>
      <c r="AG10" s="2"/>
      <c r="AH10" s="2"/>
      <c r="AI10" s="16"/>
      <c r="AJ10" s="26"/>
    </row>
    <row r="11" spans="1:37" x14ac:dyDescent="0.25">
      <c r="A11" s="28" t="s">
        <v>63</v>
      </c>
      <c r="B11" s="29" t="s">
        <v>64</v>
      </c>
      <c r="C11" s="15" t="s">
        <v>38</v>
      </c>
      <c r="D11" s="2">
        <v>2</v>
      </c>
      <c r="E11" s="2">
        <v>3</v>
      </c>
      <c r="F11" s="2" t="s">
        <v>49</v>
      </c>
      <c r="G11" s="2">
        <v>8</v>
      </c>
      <c r="H11" s="2">
        <v>8</v>
      </c>
      <c r="I11" s="2">
        <v>2</v>
      </c>
      <c r="J11" s="16">
        <v>2</v>
      </c>
      <c r="K11" s="15">
        <f>22+15+2+42</f>
        <v>81</v>
      </c>
      <c r="L11" s="2">
        <v>15</v>
      </c>
      <c r="M11" s="3">
        <v>2829</v>
      </c>
      <c r="N11" s="3">
        <v>449</v>
      </c>
      <c r="O11" s="3">
        <v>2041</v>
      </c>
      <c r="P11" s="3">
        <v>384</v>
      </c>
      <c r="Q11" s="3">
        <v>18</v>
      </c>
      <c r="R11" s="3">
        <f t="shared" si="0"/>
        <v>669</v>
      </c>
      <c r="S11" s="7">
        <v>6390</v>
      </c>
      <c r="T11" s="19">
        <v>25000</v>
      </c>
      <c r="U11" s="15">
        <v>15</v>
      </c>
      <c r="V11" s="2">
        <v>2</v>
      </c>
      <c r="W11" s="2" t="s">
        <v>38</v>
      </c>
      <c r="X11" s="2" t="s">
        <v>38</v>
      </c>
      <c r="Y11" s="2" t="s">
        <v>38</v>
      </c>
      <c r="Z11" s="2" t="s">
        <v>38</v>
      </c>
      <c r="AA11" s="2" t="s">
        <v>38</v>
      </c>
      <c r="AB11" s="2">
        <v>5</v>
      </c>
      <c r="AC11" s="2" t="s">
        <v>38</v>
      </c>
      <c r="AD11" s="2" t="s">
        <v>38</v>
      </c>
      <c r="AE11" s="2" t="s">
        <v>38</v>
      </c>
      <c r="AF11" s="2" t="s">
        <v>38</v>
      </c>
      <c r="AG11" s="2"/>
      <c r="AH11" s="2"/>
      <c r="AI11" s="16"/>
      <c r="AJ11" s="26"/>
    </row>
    <row r="12" spans="1:37" x14ac:dyDescent="0.25">
      <c r="A12" s="28" t="s">
        <v>65</v>
      </c>
      <c r="B12" s="29" t="s">
        <v>66</v>
      </c>
      <c r="C12" s="15" t="s">
        <v>38</v>
      </c>
      <c r="D12" s="2">
        <v>2</v>
      </c>
      <c r="E12" s="2">
        <v>4</v>
      </c>
      <c r="F12" s="2" t="s">
        <v>67</v>
      </c>
      <c r="G12" s="2">
        <v>8</v>
      </c>
      <c r="H12" s="2">
        <v>8</v>
      </c>
      <c r="I12" s="2">
        <v>2</v>
      </c>
      <c r="J12" s="16">
        <v>2</v>
      </c>
      <c r="K12" s="15">
        <f>39+14+4+81</f>
        <v>138</v>
      </c>
      <c r="L12" s="2">
        <v>10</v>
      </c>
      <c r="M12" s="3">
        <v>3718</v>
      </c>
      <c r="N12" s="3">
        <v>1959</v>
      </c>
      <c r="O12" s="3">
        <v>2319</v>
      </c>
      <c r="P12" s="3">
        <v>553</v>
      </c>
      <c r="Q12" s="3">
        <v>14</v>
      </c>
      <c r="R12" s="3">
        <f t="shared" si="0"/>
        <v>1484</v>
      </c>
      <c r="S12" s="7">
        <v>10047</v>
      </c>
      <c r="T12" s="19">
        <v>25000</v>
      </c>
      <c r="U12" s="15">
        <v>14</v>
      </c>
      <c r="V12" s="2">
        <v>6</v>
      </c>
      <c r="W12" s="2" t="s">
        <v>38</v>
      </c>
      <c r="X12" s="2" t="s">
        <v>38</v>
      </c>
      <c r="Y12" s="2" t="s">
        <v>38</v>
      </c>
      <c r="Z12" s="2" t="s">
        <v>38</v>
      </c>
      <c r="AA12" s="2" t="s">
        <v>38</v>
      </c>
      <c r="AB12" s="2">
        <v>5</v>
      </c>
      <c r="AC12" s="2" t="s">
        <v>38</v>
      </c>
      <c r="AD12" s="2" t="s">
        <v>38</v>
      </c>
      <c r="AE12" s="2" t="s">
        <v>38</v>
      </c>
      <c r="AF12" s="2" t="s">
        <v>38</v>
      </c>
      <c r="AG12" s="2" t="s">
        <v>38</v>
      </c>
      <c r="AH12" s="2" t="s">
        <v>38</v>
      </c>
      <c r="AI12" s="16"/>
      <c r="AJ12" s="26"/>
    </row>
    <row r="13" spans="1:37" x14ac:dyDescent="0.25">
      <c r="A13" s="28" t="s">
        <v>68</v>
      </c>
      <c r="B13" s="29" t="s">
        <v>69</v>
      </c>
      <c r="C13" s="15" t="s">
        <v>38</v>
      </c>
      <c r="D13" s="2">
        <v>2</v>
      </c>
      <c r="E13" s="2">
        <v>3</v>
      </c>
      <c r="F13" s="2" t="s">
        <v>42</v>
      </c>
      <c r="G13" s="2">
        <v>8</v>
      </c>
      <c r="H13" s="2">
        <v>8</v>
      </c>
      <c r="I13" s="2">
        <v>2</v>
      </c>
      <c r="J13" s="16">
        <v>2</v>
      </c>
      <c r="K13" s="15">
        <f t="shared" ref="K13" si="1">22+9+3+51</f>
        <v>85</v>
      </c>
      <c r="L13" s="2">
        <v>14</v>
      </c>
      <c r="M13" s="3">
        <v>3235</v>
      </c>
      <c r="N13" s="3">
        <v>697</v>
      </c>
      <c r="O13" s="3">
        <v>1842</v>
      </c>
      <c r="P13" s="3">
        <v>461</v>
      </c>
      <c r="Q13" s="3">
        <v>11</v>
      </c>
      <c r="R13" s="3">
        <f t="shared" si="0"/>
        <v>2219</v>
      </c>
      <c r="S13" s="7">
        <v>8465</v>
      </c>
      <c r="T13" s="19">
        <v>25000</v>
      </c>
      <c r="U13" s="15">
        <v>9</v>
      </c>
      <c r="V13" s="2">
        <v>4</v>
      </c>
      <c r="W13" s="2" t="s">
        <v>38</v>
      </c>
      <c r="X13" s="2" t="s">
        <v>38</v>
      </c>
      <c r="Y13" s="2" t="s">
        <v>70</v>
      </c>
      <c r="Z13" s="2" t="s">
        <v>38</v>
      </c>
      <c r="AA13" s="2" t="s">
        <v>38</v>
      </c>
      <c r="AB13" s="2">
        <v>2</v>
      </c>
      <c r="AC13" s="2" t="s">
        <v>38</v>
      </c>
      <c r="AD13" s="2" t="s">
        <v>38</v>
      </c>
      <c r="AE13" s="2" t="s">
        <v>38</v>
      </c>
      <c r="AF13" s="2" t="s">
        <v>38</v>
      </c>
      <c r="AG13" s="2"/>
      <c r="AH13" s="2" t="s">
        <v>38</v>
      </c>
      <c r="AI13" s="16"/>
      <c r="AJ13" s="26" t="s">
        <v>71</v>
      </c>
    </row>
    <row r="14" spans="1:37" ht="16.5" thickBot="1" x14ac:dyDescent="0.3">
      <c r="A14" s="30" t="s">
        <v>72</v>
      </c>
      <c r="B14" s="31" t="s">
        <v>73</v>
      </c>
      <c r="C14" s="17" t="s">
        <v>38</v>
      </c>
      <c r="D14" s="4">
        <v>2</v>
      </c>
      <c r="E14" s="4">
        <v>3</v>
      </c>
      <c r="F14" s="4" t="s">
        <v>42</v>
      </c>
      <c r="G14" s="4">
        <v>8</v>
      </c>
      <c r="H14" s="4">
        <v>8</v>
      </c>
      <c r="I14" s="4">
        <v>2</v>
      </c>
      <c r="J14" s="18">
        <v>2</v>
      </c>
      <c r="K14" s="17">
        <f>18+6+1+35</f>
        <v>60</v>
      </c>
      <c r="L14" s="4">
        <v>14</v>
      </c>
      <c r="M14" s="5">
        <v>1928</v>
      </c>
      <c r="N14" s="5">
        <v>403</v>
      </c>
      <c r="O14" s="5">
        <v>1162</v>
      </c>
      <c r="P14" s="5">
        <v>334</v>
      </c>
      <c r="Q14" s="5">
        <v>10</v>
      </c>
      <c r="R14" s="5">
        <f t="shared" si="0"/>
        <v>495</v>
      </c>
      <c r="S14" s="8">
        <v>4332</v>
      </c>
      <c r="T14" s="21">
        <v>5000</v>
      </c>
      <c r="U14" s="17">
        <v>6</v>
      </c>
      <c r="V14" s="4">
        <v>1</v>
      </c>
      <c r="W14" s="4" t="s">
        <v>38</v>
      </c>
      <c r="X14" s="4" t="s">
        <v>38</v>
      </c>
      <c r="Y14" s="4"/>
      <c r="Z14" s="4" t="s">
        <v>38</v>
      </c>
      <c r="AA14" s="4" t="s">
        <v>38</v>
      </c>
      <c r="AB14" s="4">
        <v>2</v>
      </c>
      <c r="AC14" s="4" t="s">
        <v>38</v>
      </c>
      <c r="AD14" s="4" t="s">
        <v>38</v>
      </c>
      <c r="AE14" s="4" t="s">
        <v>38</v>
      </c>
      <c r="AF14" s="4" t="s">
        <v>38</v>
      </c>
      <c r="AG14" s="4"/>
      <c r="AH14" s="4"/>
      <c r="AI14" s="18"/>
      <c r="AJ14" s="27"/>
    </row>
    <row r="15" spans="1:37" s="33" customFormat="1" ht="30" customHeight="1" thickBot="1" x14ac:dyDescent="0.3">
      <c r="A15" s="39" t="s">
        <v>79</v>
      </c>
      <c r="B15" s="38"/>
      <c r="C15" s="34" t="s">
        <v>74</v>
      </c>
      <c r="D15" s="35"/>
      <c r="E15" s="35"/>
      <c r="F15" s="37"/>
      <c r="G15" s="37"/>
      <c r="H15" s="37"/>
      <c r="I15" s="37"/>
      <c r="J15" s="38"/>
      <c r="K15" s="39" t="s">
        <v>75</v>
      </c>
      <c r="L15" s="37"/>
      <c r="M15" s="37"/>
      <c r="N15" s="37"/>
      <c r="O15" s="37"/>
      <c r="P15" s="37"/>
      <c r="Q15" s="37"/>
      <c r="R15" s="37"/>
      <c r="S15" s="37"/>
      <c r="T15" s="38"/>
      <c r="U15" s="34" t="s">
        <v>76</v>
      </c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6"/>
      <c r="AJ15" s="32" t="s">
        <v>78</v>
      </c>
    </row>
    <row r="17" spans="1:21" x14ac:dyDescent="0.25">
      <c r="A17" s="10" t="s">
        <v>77</v>
      </c>
      <c r="U17" s="6"/>
    </row>
    <row r="18" spans="1:21" x14ac:dyDescent="0.25">
      <c r="A18" t="s">
        <v>84</v>
      </c>
      <c r="U18" s="6"/>
    </row>
    <row r="19" spans="1:21" x14ac:dyDescent="0.25">
      <c r="A19" t="s">
        <v>85</v>
      </c>
      <c r="U19" s="6"/>
    </row>
    <row r="20" spans="1:21" x14ac:dyDescent="0.25">
      <c r="A20" t="s">
        <v>80</v>
      </c>
      <c r="U20" s="6"/>
    </row>
    <row r="21" spans="1:21" x14ac:dyDescent="0.25">
      <c r="A21" t="s">
        <v>81</v>
      </c>
    </row>
    <row r="22" spans="1:21" x14ac:dyDescent="0.25">
      <c r="A22" t="s">
        <v>82</v>
      </c>
    </row>
    <row r="23" spans="1:21" x14ac:dyDescent="0.25">
      <c r="A23" t="s">
        <v>83</v>
      </c>
    </row>
  </sheetData>
  <mergeCells count="4">
    <mergeCell ref="U15:AI15"/>
    <mergeCell ref="C15:J15"/>
    <mergeCell ref="K15:T15"/>
    <mergeCell ref="A15:B15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37" orientation="landscape" horizontalDpi="1200" verticalDpi="1200" r:id="rId1"/>
  <headerFooter>
    <oddHeader>&amp;L319-21_ZD_priloha11_Technologie skladu</oddHeader>
  </headerFooter>
  <legacy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ED2ED08004F544933C52F53EC4B490" ma:contentTypeVersion="2" ma:contentTypeDescription="Vytvoří nový dokument" ma:contentTypeScope="" ma:versionID="f3add780e0121cbc55ba4df019db281d">
  <xsd:schema xmlns:xsd="http://www.w3.org/2001/XMLSchema" xmlns:xs="http://www.w3.org/2001/XMLSchema" xmlns:p="http://schemas.microsoft.com/office/2006/metadata/properties" xmlns:ns2="558efd2c-6a25-4acc-a798-af7004706fb4" targetNamespace="http://schemas.microsoft.com/office/2006/metadata/properties" ma:root="true" ma:fieldsID="87175551c057cac5b942b79400b2d3c5" ns2:_="">
    <xsd:import namespace="558efd2c-6a25-4acc-a798-af7004706f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efd2c-6a25-4acc-a798-af7004706f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09B21E-6C2A-46D8-8E14-797086153AF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B885D2A-D648-435B-AD8B-7303936F15D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FF61AB-7E24-461E-82FB-AE5F469311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8efd2c-6a25-4acc-a798-af7004706f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11 – Technologie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Andrej Hradňanský</dc:creator>
  <cp:keywords/>
  <dc:description/>
  <cp:lastModifiedBy>Trnka Milan</cp:lastModifiedBy>
  <cp:revision/>
  <cp:lastPrinted>2022-04-07T07:20:58Z</cp:lastPrinted>
  <dcterms:created xsi:type="dcterms:W3CDTF">2021-11-22T08:56:03Z</dcterms:created>
  <dcterms:modified xsi:type="dcterms:W3CDTF">2022-04-07T07:21:00Z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0x01010000ED2ED08004F544933C52F53EC4B490</vt:lpwstr>
  </property>
</Properties>
</file>